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Sheet1" sheetId="1" r:id="rId1"/>
    <sheet name="PLATA60" sheetId="2" r:id="rId2"/>
    <sheet name="PLATA 80" sheetId="3" r:id="rId3"/>
  </sheets>
  <definedNames/>
  <calcPr fullCalcOnLoad="1"/>
</workbook>
</file>

<file path=xl/sharedStrings.xml><?xml version="1.0" encoding="utf-8"?>
<sst xmlns="http://schemas.openxmlformats.org/spreadsheetml/2006/main" count="129" uniqueCount="63">
  <si>
    <t>Redni broj</t>
  </si>
  <si>
    <t>IME I PREZIME</t>
  </si>
  <si>
    <t>PREDMET</t>
  </si>
  <si>
    <t>Stru~na sprema</t>
  </si>
  <si>
    <t>Radni odnos</t>
  </si>
  <si>
    <t>Godine sta`a</t>
  </si>
  <si>
    <t>Osnovni koeficient</t>
  </si>
  <si>
    <t>Broj ~asova redovne nastave</t>
  </si>
  <si>
    <t>Razredni ~as</t>
  </si>
  <si>
    <t>Plata za rad do norme bez sta`a</t>
  </si>
  <si>
    <t>Plata za minuli rad</t>
  </si>
  <si>
    <t>Plata za rad preko norme</t>
  </si>
  <si>
    <t>Neto plata po ugovoru</t>
  </si>
  <si>
    <t>SVEGA NETO PLATA</t>
  </si>
  <si>
    <t>PROFESOR 1</t>
  </si>
  <si>
    <t>SRPSKI</t>
  </si>
  <si>
    <t>VSS</t>
  </si>
  <si>
    <t>N</t>
  </si>
  <si>
    <t>Broj sati za rad preko norme</t>
  </si>
  <si>
    <t>EKONOMSKA [KOLA BAWALUKA</t>
  </si>
  <si>
    <t>Mjesec:</t>
  </si>
  <si>
    <t>NCR:</t>
  </si>
  <si>
    <t>januar</t>
  </si>
  <si>
    <t>PROFESOR 2</t>
  </si>
  <si>
    <t>PROFESOR 3</t>
  </si>
  <si>
    <t>PROFESOR4</t>
  </si>
  <si>
    <t>VS</t>
  </si>
  <si>
    <t>NS</t>
  </si>
  <si>
    <t>U</t>
  </si>
  <si>
    <t>Plata sa razrednim</t>
  </si>
  <si>
    <t>SPREMACICA</t>
  </si>
  <si>
    <t>MATEMATIKA</t>
  </si>
  <si>
    <t>SEKRETAR</t>
  </si>
  <si>
    <t>UPRAVA</t>
  </si>
  <si>
    <t>SSS</t>
  </si>
  <si>
    <t>POMO]</t>
  </si>
  <si>
    <t>SPREMA]ICA</t>
  </si>
  <si>
    <t>redni broj</t>
  </si>
  <si>
    <t>STRUCNA SPREMA</t>
  </si>
  <si>
    <t>RADNI ODNOS</t>
  </si>
  <si>
    <t>GODINE STAZA</t>
  </si>
  <si>
    <t>OSNOVNI KOEFICIJENT</t>
  </si>
  <si>
    <t>BROJ CASOVA REDOVNE NASTAVE</t>
  </si>
  <si>
    <t>RAZREDNI CAS</t>
  </si>
  <si>
    <t>PLATA ZQA RAD DO NORME BEZ STAZA</t>
  </si>
  <si>
    <t>PLATA SA RAZREDNIM</t>
  </si>
  <si>
    <t>PLATA ZA MINULI RAD</t>
  </si>
  <si>
    <t>BROJ SATI ZA RAD PREKO NORME</t>
  </si>
  <si>
    <t>PLATA ZA RAD PREKO NORME</t>
  </si>
  <si>
    <t>NETO PLATA PO UGOVORU</t>
  </si>
  <si>
    <t>EKONOMSKA SKOLA</t>
  </si>
  <si>
    <t>BANJA LUKA</t>
  </si>
  <si>
    <t>Mjesec: januar</t>
  </si>
  <si>
    <t>R</t>
  </si>
  <si>
    <t>RADA</t>
  </si>
  <si>
    <t>RANKA</t>
  </si>
  <si>
    <t>JOVO</t>
  </si>
  <si>
    <t>Cas po ugovoru:</t>
  </si>
  <si>
    <t>Cjena casa po ugovoru:</t>
  </si>
  <si>
    <t>PORTIR</t>
  </si>
  <si>
    <t>UKUPNO:</t>
  </si>
  <si>
    <t>KM</t>
  </si>
  <si>
    <t>PLATA ZA MAJ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</si>
</sst>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.00000"/>
    <numFmt numFmtId="173" formatCode="0.0000"/>
    <numFmt numFmtId="174" formatCode="0.000"/>
    <numFmt numFmtId="175" formatCode="_(* #,##0.000_);_(* \(#,##0.000\);_(* &quot;-&quot;??_);_(@_)"/>
    <numFmt numFmtId="176" formatCode="0.000000"/>
    <numFmt numFmtId="177" formatCode="0.0000000"/>
    <numFmt numFmtId="178" formatCode="0.00000000"/>
    <numFmt numFmtId="179" formatCode="0.0"/>
    <numFmt numFmtId="180" formatCode="_(* #,##0.0_);_(* \(#,##0.0\);_(* &quot;-&quot;??_);_(@_)"/>
    <numFmt numFmtId="181" formatCode="_(* #,##0_);_(* \(#,##0\);_(* &quot;-&quot;??_);_(@_)"/>
  </numFmts>
  <fonts count="5">
    <font>
      <sz val="10"/>
      <name val="Arial"/>
      <family val="0"/>
    </font>
    <font>
      <sz val="10"/>
      <name val="Times Cirilica"/>
      <family val="2"/>
    </font>
    <font>
      <sz val="11"/>
      <name val="Times Cirilica"/>
      <family val="2"/>
    </font>
    <font>
      <sz val="12"/>
      <name val="Times Cirilica"/>
      <family val="2"/>
    </font>
    <font>
      <sz val="14"/>
      <name val="Times Cirilica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3" fontId="0" fillId="0" borderId="0" xfId="15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textRotation="90"/>
    </xf>
    <xf numFmtId="0" fontId="2" fillId="0" borderId="0" xfId="0" applyFont="1" applyAlignment="1">
      <alignment/>
    </xf>
    <xf numFmtId="0" fontId="2" fillId="0" borderId="0" xfId="0" applyFont="1" applyAlignment="1">
      <alignment textRotation="90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4" fillId="0" borderId="0" xfId="0" applyFont="1" applyAlignment="1">
      <alignment/>
    </xf>
    <xf numFmtId="0" fontId="2" fillId="0" borderId="1" xfId="0" applyFont="1" applyBorder="1" applyAlignment="1">
      <alignment textRotation="90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Border="1" applyAlignment="1">
      <alignment/>
    </xf>
    <xf numFmtId="1" fontId="0" fillId="0" borderId="5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3" fontId="0" fillId="0" borderId="0" xfId="0" applyNumberFormat="1" applyAlignment="1">
      <alignment/>
    </xf>
    <xf numFmtId="0" fontId="0" fillId="0" borderId="5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 textRotation="90"/>
    </xf>
    <xf numFmtId="0" fontId="0" fillId="0" borderId="17" xfId="0" applyBorder="1" applyAlignment="1">
      <alignment horizontal="center" textRotation="90"/>
    </xf>
    <xf numFmtId="1" fontId="0" fillId="0" borderId="18" xfId="0" applyNumberFormat="1" applyBorder="1" applyAlignment="1">
      <alignment/>
    </xf>
    <xf numFmtId="0" fontId="0" fillId="0" borderId="19" xfId="0" applyBorder="1" applyAlignment="1">
      <alignment horizontal="center" textRotation="90"/>
    </xf>
    <xf numFmtId="0" fontId="0" fillId="0" borderId="20" xfId="0" applyBorder="1" applyAlignment="1">
      <alignment horizontal="center" textRotation="90"/>
    </xf>
    <xf numFmtId="1" fontId="0" fillId="0" borderId="0" xfId="0" applyNumberFormat="1" applyAlignment="1">
      <alignment/>
    </xf>
    <xf numFmtId="181" fontId="0" fillId="0" borderId="6" xfId="15" applyNumberFormat="1" applyBorder="1" applyAlignment="1">
      <alignment/>
    </xf>
    <xf numFmtId="0" fontId="0" fillId="0" borderId="0" xfId="0" applyAlignment="1">
      <alignment wrapText="1"/>
    </xf>
    <xf numFmtId="0" fontId="1" fillId="0" borderId="21" xfId="0" applyFont="1" applyBorder="1" applyAlignment="1">
      <alignment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D9">
      <selection activeCell="D16" sqref="D16"/>
    </sheetView>
  </sheetViews>
  <sheetFormatPr defaultColWidth="9.140625" defaultRowHeight="12.75"/>
  <cols>
    <col min="1" max="1" width="3.28125" style="4" customWidth="1"/>
    <col min="2" max="2" width="15.8515625" style="2" customWidth="1"/>
    <col min="4" max="4" width="4.7109375" style="0" customWidth="1"/>
    <col min="5" max="5" width="3.57421875" style="0" customWidth="1"/>
    <col min="6" max="6" width="4.140625" style="0" customWidth="1"/>
    <col min="7" max="7" width="5.00390625" style="0" customWidth="1"/>
    <col min="8" max="8" width="4.8515625" style="0" customWidth="1"/>
    <col min="9" max="9" width="4.00390625" style="0" customWidth="1"/>
    <col min="10" max="11" width="5.57421875" style="0" customWidth="1"/>
    <col min="12" max="12" width="6.00390625" style="0" customWidth="1"/>
    <col min="13" max="13" width="4.8515625" style="0" customWidth="1"/>
    <col min="14" max="14" width="5.57421875" style="0" customWidth="1"/>
    <col min="15" max="15" width="5.00390625" style="0" customWidth="1"/>
    <col min="16" max="16" width="8.421875" style="0" customWidth="1"/>
  </cols>
  <sheetData>
    <row r="1" spans="2:14" s="6" customFormat="1" ht="15">
      <c r="B1" s="6" t="s">
        <v>19</v>
      </c>
      <c r="M1" s="6" t="s">
        <v>20</v>
      </c>
      <c r="N1" s="6" t="s">
        <v>22</v>
      </c>
    </row>
    <row r="2" spans="13:14" ht="14.25">
      <c r="M2" s="2" t="s">
        <v>21</v>
      </c>
      <c r="N2">
        <v>60</v>
      </c>
    </row>
    <row r="6" spans="1:18" s="2" customFormat="1" ht="147.75">
      <c r="A6" s="5" t="s">
        <v>0</v>
      </c>
      <c r="B6" s="2" t="s">
        <v>1</v>
      </c>
      <c r="C6" s="2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29</v>
      </c>
      <c r="L6" s="8" t="s">
        <v>10</v>
      </c>
      <c r="M6" s="8" t="s">
        <v>18</v>
      </c>
      <c r="N6" s="8" t="s">
        <v>11</v>
      </c>
      <c r="O6" s="8" t="s">
        <v>12</v>
      </c>
      <c r="P6" s="8" t="s">
        <v>13</v>
      </c>
      <c r="R6" s="3"/>
    </row>
    <row r="7" spans="1:16" ht="14.25">
      <c r="A7" s="4">
        <v>1</v>
      </c>
      <c r="B7" s="2" t="s">
        <v>14</v>
      </c>
      <c r="C7" t="s">
        <v>15</v>
      </c>
      <c r="D7" s="2" t="s">
        <v>16</v>
      </c>
      <c r="E7" s="7" t="s">
        <v>17</v>
      </c>
      <c r="F7">
        <v>25</v>
      </c>
      <c r="G7">
        <v>4.3</v>
      </c>
      <c r="H7">
        <v>40</v>
      </c>
      <c r="I7">
        <v>1</v>
      </c>
      <c r="J7">
        <f>G7*N2</f>
        <v>258</v>
      </c>
      <c r="K7">
        <f aca="true" t="shared" si="0" ref="K7:K12">IF(I7=1,J7*1.05,J7)</f>
        <v>270.90000000000003</v>
      </c>
      <c r="L7">
        <f>F7*0.5</f>
        <v>12.5</v>
      </c>
      <c r="M7">
        <v>7.7</v>
      </c>
      <c r="N7">
        <f aca="true" t="shared" si="1" ref="N7:N12">IF(E7="U",0,M7/H7*1.35*G7*60)</f>
        <v>67.04775000000001</v>
      </c>
      <c r="O7">
        <f aca="true" t="shared" si="2" ref="O7:O12">IF(E7="U",H7*3,0)</f>
        <v>0</v>
      </c>
      <c r="P7" s="1">
        <f aca="true" t="shared" si="3" ref="P7:P12">K7+N7+L7</f>
        <v>350.44775000000004</v>
      </c>
    </row>
    <row r="8" spans="1:16" ht="14.25">
      <c r="A8" s="4">
        <v>2</v>
      </c>
      <c r="B8" s="2" t="s">
        <v>23</v>
      </c>
      <c r="D8" s="2" t="s">
        <v>16</v>
      </c>
      <c r="E8" s="7" t="s">
        <v>17</v>
      </c>
      <c r="F8">
        <v>12</v>
      </c>
      <c r="G8">
        <v>4.3</v>
      </c>
      <c r="H8">
        <v>40</v>
      </c>
      <c r="I8">
        <v>0</v>
      </c>
      <c r="J8">
        <f>G8*60</f>
        <v>258</v>
      </c>
      <c r="K8">
        <f t="shared" si="0"/>
        <v>258</v>
      </c>
      <c r="L8">
        <f>F8*0.5</f>
        <v>6</v>
      </c>
      <c r="M8">
        <v>11</v>
      </c>
      <c r="N8">
        <f t="shared" si="1"/>
        <v>95.78250000000001</v>
      </c>
      <c r="O8">
        <f t="shared" si="2"/>
        <v>0</v>
      </c>
      <c r="P8" s="1">
        <f t="shared" si="3"/>
        <v>359.7825</v>
      </c>
    </row>
    <row r="9" spans="1:16" ht="14.25">
      <c r="A9" s="4">
        <v>3</v>
      </c>
      <c r="B9" s="2" t="s">
        <v>24</v>
      </c>
      <c r="D9" s="2" t="s">
        <v>16</v>
      </c>
      <c r="E9" s="7" t="s">
        <v>17</v>
      </c>
      <c r="F9">
        <v>13</v>
      </c>
      <c r="G9">
        <v>4.3</v>
      </c>
      <c r="H9">
        <v>40</v>
      </c>
      <c r="I9">
        <v>1</v>
      </c>
      <c r="J9">
        <f>G9*60</f>
        <v>258</v>
      </c>
      <c r="K9">
        <f t="shared" si="0"/>
        <v>270.90000000000003</v>
      </c>
      <c r="L9">
        <f>F9*0.5</f>
        <v>6.5</v>
      </c>
      <c r="M9">
        <v>13</v>
      </c>
      <c r="N9">
        <f t="shared" si="1"/>
        <v>113.1975</v>
      </c>
      <c r="O9">
        <f t="shared" si="2"/>
        <v>0</v>
      </c>
      <c r="P9" s="1">
        <f t="shared" si="3"/>
        <v>390.5975</v>
      </c>
    </row>
    <row r="10" spans="1:16" ht="14.25">
      <c r="A10" s="4">
        <v>4</v>
      </c>
      <c r="B10" s="2" t="s">
        <v>25</v>
      </c>
      <c r="D10" s="2" t="s">
        <v>26</v>
      </c>
      <c r="E10" s="7" t="s">
        <v>17</v>
      </c>
      <c r="F10">
        <v>5</v>
      </c>
      <c r="G10">
        <v>3</v>
      </c>
      <c r="H10">
        <v>40</v>
      </c>
      <c r="I10">
        <v>1</v>
      </c>
      <c r="J10">
        <f>G10*60</f>
        <v>180</v>
      </c>
      <c r="K10">
        <f t="shared" si="0"/>
        <v>189</v>
      </c>
      <c r="L10">
        <f>F10*0.5</f>
        <v>2.5</v>
      </c>
      <c r="M10">
        <v>21</v>
      </c>
      <c r="N10">
        <f t="shared" si="1"/>
        <v>127.57500000000002</v>
      </c>
      <c r="O10">
        <f t="shared" si="2"/>
        <v>0</v>
      </c>
      <c r="P10" s="1">
        <f t="shared" si="3"/>
        <v>319.07500000000005</v>
      </c>
    </row>
    <row r="11" spans="1:16" ht="14.25">
      <c r="A11" s="4">
        <v>5</v>
      </c>
      <c r="B11" s="2" t="s">
        <v>30</v>
      </c>
      <c r="D11" s="2" t="s">
        <v>27</v>
      </c>
      <c r="E11" s="7" t="s">
        <v>28</v>
      </c>
      <c r="F11">
        <v>22</v>
      </c>
      <c r="G11">
        <v>2.3</v>
      </c>
      <c r="H11">
        <v>82</v>
      </c>
      <c r="I11">
        <v>0</v>
      </c>
      <c r="J11">
        <f>G11*60</f>
        <v>138</v>
      </c>
      <c r="K11">
        <f t="shared" si="0"/>
        <v>138</v>
      </c>
      <c r="L11">
        <f>IF(E7="U",0,F11*0.5)</f>
        <v>11</v>
      </c>
      <c r="M11">
        <v>0</v>
      </c>
      <c r="N11">
        <f t="shared" si="1"/>
        <v>0</v>
      </c>
      <c r="O11">
        <f t="shared" si="2"/>
        <v>246</v>
      </c>
      <c r="P11" s="1">
        <f t="shared" si="3"/>
        <v>149</v>
      </c>
    </row>
    <row r="12" spans="4:16" ht="14.25">
      <c r="D12" s="2" t="s">
        <v>27</v>
      </c>
      <c r="E12" s="7" t="s">
        <v>17</v>
      </c>
      <c r="F12">
        <v>11</v>
      </c>
      <c r="G12">
        <v>2.3</v>
      </c>
      <c r="H12">
        <v>40</v>
      </c>
      <c r="I12">
        <v>0</v>
      </c>
      <c r="J12">
        <f>G12*60</f>
        <v>138</v>
      </c>
      <c r="K12">
        <f t="shared" si="0"/>
        <v>138</v>
      </c>
      <c r="L12">
        <f>IF(E11="U",0,F12*0.5)</f>
        <v>0</v>
      </c>
      <c r="M12">
        <v>3</v>
      </c>
      <c r="N12">
        <f t="shared" si="1"/>
        <v>13.9725</v>
      </c>
      <c r="O12">
        <f t="shared" si="2"/>
        <v>0</v>
      </c>
      <c r="P12" s="1">
        <f t="shared" si="3"/>
        <v>151.9725</v>
      </c>
    </row>
  </sheetData>
  <printOptions/>
  <pageMargins left="0.75" right="0.75" top="1" bottom="1" header="0.5" footer="0.5"/>
  <pageSetup horizontalDpi="120" verticalDpi="1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75" zoomScaleNormal="75" workbookViewId="0" topLeftCell="A1">
      <selection activeCell="P23" sqref="P23"/>
    </sheetView>
  </sheetViews>
  <sheetFormatPr defaultColWidth="9.140625" defaultRowHeight="12.75"/>
  <cols>
    <col min="1" max="1" width="5.00390625" style="0" customWidth="1"/>
    <col min="2" max="2" width="15.8515625" style="0" customWidth="1"/>
    <col min="3" max="3" width="12.7109375" style="0" customWidth="1"/>
    <col min="4" max="4" width="5.140625" style="0" customWidth="1"/>
    <col min="5" max="6" width="4.140625" style="0" customWidth="1"/>
    <col min="7" max="7" width="5.00390625" style="0" customWidth="1"/>
    <col min="8" max="8" width="4.7109375" style="0" customWidth="1"/>
    <col min="9" max="9" width="4.140625" style="0" customWidth="1"/>
    <col min="10" max="10" width="5.421875" style="0" customWidth="1"/>
    <col min="11" max="11" width="5.8515625" style="0" customWidth="1"/>
    <col min="12" max="12" width="6.57421875" style="0" customWidth="1"/>
    <col min="13" max="13" width="10.140625" style="0" customWidth="1"/>
    <col min="14" max="14" width="8.140625" style="0" customWidth="1"/>
    <col min="15" max="15" width="5.57421875" style="0" customWidth="1"/>
    <col min="16" max="16" width="9.28125" style="0" customWidth="1"/>
  </cols>
  <sheetData>
    <row r="1" spans="1:17" ht="18">
      <c r="A1" s="6"/>
      <c r="B1" s="6"/>
      <c r="C1" s="49" t="s">
        <v>62</v>
      </c>
      <c r="D1" s="49"/>
      <c r="E1" s="49"/>
      <c r="F1" s="49"/>
      <c r="G1" s="49"/>
      <c r="H1" s="49"/>
      <c r="I1" s="49"/>
      <c r="J1" s="49"/>
      <c r="K1" s="6"/>
      <c r="L1" s="6"/>
      <c r="M1" s="9" t="s">
        <v>20</v>
      </c>
      <c r="N1" s="6" t="s">
        <v>22</v>
      </c>
      <c r="O1" s="6"/>
      <c r="P1" s="6"/>
      <c r="Q1" s="6"/>
    </row>
    <row r="2" spans="3:15" s="9" customFormat="1" ht="18">
      <c r="C2" s="49"/>
      <c r="D2" s="49"/>
      <c r="E2" s="49"/>
      <c r="F2" s="49"/>
      <c r="G2" s="49"/>
      <c r="H2" s="49"/>
      <c r="I2" s="49"/>
      <c r="J2" s="49"/>
      <c r="M2" s="2" t="s">
        <v>21</v>
      </c>
      <c r="N2" s="6">
        <v>71</v>
      </c>
      <c r="O2" s="2" t="s">
        <v>61</v>
      </c>
    </row>
    <row r="3" spans="1:13" ht="14.25">
      <c r="A3" s="4"/>
      <c r="B3" s="2"/>
      <c r="M3" t="s">
        <v>58</v>
      </c>
    </row>
    <row r="4" spans="1:15" ht="14.25">
      <c r="A4" s="4"/>
      <c r="B4" s="2"/>
      <c r="N4">
        <v>3</v>
      </c>
      <c r="O4" s="2" t="s">
        <v>61</v>
      </c>
    </row>
    <row r="5" spans="1:2" ht="15" thickBot="1">
      <c r="A5" s="4"/>
      <c r="B5" s="2"/>
    </row>
    <row r="6" spans="1:17" ht="148.5" thickTop="1">
      <c r="A6" s="10" t="s">
        <v>0</v>
      </c>
      <c r="B6" s="11" t="s">
        <v>1</v>
      </c>
      <c r="C6" s="11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12" t="s">
        <v>9</v>
      </c>
      <c r="K6" s="12" t="s">
        <v>29</v>
      </c>
      <c r="L6" s="12" t="s">
        <v>10</v>
      </c>
      <c r="M6" s="12" t="s">
        <v>18</v>
      </c>
      <c r="N6" s="12" t="s">
        <v>11</v>
      </c>
      <c r="O6" s="12" t="s">
        <v>12</v>
      </c>
      <c r="P6" s="13" t="s">
        <v>13</v>
      </c>
      <c r="Q6" s="2"/>
    </row>
    <row r="7" spans="1:16" ht="14.25">
      <c r="A7" s="14">
        <v>1</v>
      </c>
      <c r="B7" s="15" t="s">
        <v>14</v>
      </c>
      <c r="C7" s="15" t="s">
        <v>15</v>
      </c>
      <c r="D7" s="15" t="s">
        <v>16</v>
      </c>
      <c r="E7" s="16" t="s">
        <v>17</v>
      </c>
      <c r="F7" s="17">
        <v>17</v>
      </c>
      <c r="G7" s="17">
        <v>5.3</v>
      </c>
      <c r="H7" s="17">
        <v>40</v>
      </c>
      <c r="I7" s="17">
        <v>1</v>
      </c>
      <c r="J7" s="17">
        <f>IF(E7="n",G7*$N$2,0)</f>
        <v>376.3</v>
      </c>
      <c r="K7" s="18">
        <f>IF(I7=1,J7*1.05,J7)</f>
        <v>395.115</v>
      </c>
      <c r="L7" s="26">
        <f>IF(E7="U",0,(F7*0.5%)*J7)</f>
        <v>31.985500000000002</v>
      </c>
      <c r="M7" s="25">
        <v>7.7</v>
      </c>
      <c r="N7" s="26">
        <f>IF(E7="U",0,M7/H7*1.35*J7)</f>
        <v>97.7909625</v>
      </c>
      <c r="O7" s="17">
        <f>IF(E7="U",H7*$N$4,0)</f>
        <v>0</v>
      </c>
      <c r="P7" s="46">
        <f>K7+N7+L7+O7</f>
        <v>524.8914625</v>
      </c>
    </row>
    <row r="8" spans="1:16" ht="14.25">
      <c r="A8" s="14">
        <v>2</v>
      </c>
      <c r="B8" s="15" t="s">
        <v>23</v>
      </c>
      <c r="C8" s="15" t="s">
        <v>31</v>
      </c>
      <c r="D8" s="15" t="s">
        <v>16</v>
      </c>
      <c r="E8" s="16" t="s">
        <v>28</v>
      </c>
      <c r="F8" s="17">
        <v>12</v>
      </c>
      <c r="G8" s="17">
        <v>4.3</v>
      </c>
      <c r="H8" s="17">
        <v>40</v>
      </c>
      <c r="I8" s="17">
        <v>0</v>
      </c>
      <c r="J8" s="17">
        <f>IF(E8="n",G8*$N$2,0)</f>
        <v>0</v>
      </c>
      <c r="K8" s="18">
        <f>IF(I8=1,J8*1.05,J8)</f>
        <v>0</v>
      </c>
      <c r="L8" s="26">
        <f>IF(E8="U",0,(F8*0.5%)*J8)</f>
        <v>0</v>
      </c>
      <c r="M8" s="25">
        <v>0</v>
      </c>
      <c r="N8" s="26">
        <f>IF(E8="U",0,M8/H8*1.35*J8)</f>
        <v>0</v>
      </c>
      <c r="O8" s="17">
        <f>IF(E8="U",H8*$N$4,0)</f>
        <v>120</v>
      </c>
      <c r="P8" s="46">
        <f>K8+N8+L8+O8</f>
        <v>120</v>
      </c>
    </row>
    <row r="9" spans="1:16" ht="12.75">
      <c r="A9" s="19">
        <v>3</v>
      </c>
      <c r="B9" s="15" t="s">
        <v>32</v>
      </c>
      <c r="C9" s="15" t="s">
        <v>33</v>
      </c>
      <c r="D9" s="15" t="s">
        <v>34</v>
      </c>
      <c r="E9" s="17" t="s">
        <v>17</v>
      </c>
      <c r="F9" s="17">
        <v>5</v>
      </c>
      <c r="G9" s="17">
        <v>4.3</v>
      </c>
      <c r="H9" s="17">
        <v>42</v>
      </c>
      <c r="I9" s="17">
        <v>0</v>
      </c>
      <c r="J9" s="17">
        <f>IF(E9="n",G9*$N$2,0)</f>
        <v>305.3</v>
      </c>
      <c r="K9" s="18">
        <f>IF(I9=1,J9*1.05,J9)</f>
        <v>305.3</v>
      </c>
      <c r="L9" s="26">
        <f>IF(E9="U",0,(F9*0.5%)*J9)</f>
        <v>7.6325</v>
      </c>
      <c r="M9" s="25">
        <v>0</v>
      </c>
      <c r="N9" s="26">
        <f>IF(E9="U",0,M9/H9*1.35*J9)</f>
        <v>0</v>
      </c>
      <c r="O9" s="17">
        <f>IF(E9="U",H9*$N$4,0)</f>
        <v>0</v>
      </c>
      <c r="P9" s="46">
        <f>K9+N9+L9+O9</f>
        <v>312.9325</v>
      </c>
    </row>
    <row r="10" spans="1:16" ht="12.75">
      <c r="A10" s="19">
        <v>4</v>
      </c>
      <c r="B10" s="48" t="s">
        <v>36</v>
      </c>
      <c r="C10" s="15" t="s">
        <v>35</v>
      </c>
      <c r="D10" s="15" t="s">
        <v>27</v>
      </c>
      <c r="E10" s="17" t="s">
        <v>17</v>
      </c>
      <c r="F10" s="17">
        <v>14</v>
      </c>
      <c r="G10" s="17">
        <v>2.3</v>
      </c>
      <c r="H10" s="17">
        <v>42</v>
      </c>
      <c r="I10" s="17">
        <v>0</v>
      </c>
      <c r="J10" s="17">
        <f>IF(E10="n",G10*$N$2,0)</f>
        <v>163.29999999999998</v>
      </c>
      <c r="K10" s="18">
        <f>IF(I10=1,J10*1.05,J10)</f>
        <v>163.29999999999998</v>
      </c>
      <c r="L10" s="26">
        <f>IF(E10="U",0,(F10*0.5%)*J10)</f>
        <v>11.431</v>
      </c>
      <c r="M10" s="25">
        <v>0</v>
      </c>
      <c r="N10" s="26">
        <f>IF(E10="U",0,M10/H10*1.35*J10)</f>
        <v>0</v>
      </c>
      <c r="O10" s="17">
        <f>IF(E10="U",H10*$N$4,0)</f>
        <v>0</v>
      </c>
      <c r="P10" s="46">
        <f>K10+N10+L10+O10</f>
        <v>174.731</v>
      </c>
    </row>
    <row r="11" spans="1:16" ht="12.75">
      <c r="A11" s="19">
        <v>5</v>
      </c>
      <c r="B11" s="15" t="s">
        <v>59</v>
      </c>
      <c r="C11" s="15" t="s">
        <v>35</v>
      </c>
      <c r="D11" s="15" t="s">
        <v>27</v>
      </c>
      <c r="E11" s="17" t="s">
        <v>28</v>
      </c>
      <c r="F11" s="17">
        <v>32</v>
      </c>
      <c r="G11" s="17">
        <v>1.5</v>
      </c>
      <c r="H11" s="17">
        <v>135</v>
      </c>
      <c r="I11" s="17">
        <v>0</v>
      </c>
      <c r="J11" s="17">
        <f>IF(E11="n",G11*$N$2,0)</f>
        <v>0</v>
      </c>
      <c r="K11" s="18">
        <f>IF(I11=1,J11*1.05,J11)</f>
        <v>0</v>
      </c>
      <c r="L11" s="26">
        <f>IF(E11="U",0,(F11*0.5%)*J11)</f>
        <v>0</v>
      </c>
      <c r="M11" s="25">
        <v>0</v>
      </c>
      <c r="N11" s="26">
        <f>IF(E11="U",0,M11/H11*1.35*J11)</f>
        <v>0</v>
      </c>
      <c r="O11" s="17">
        <f>IF(E11="U",H11*$N$4,0)</f>
        <v>405</v>
      </c>
      <c r="P11" s="46">
        <f>K11+N11+L11+O11</f>
        <v>405</v>
      </c>
    </row>
    <row r="12" spans="1:16" ht="12.75">
      <c r="A12" s="19">
        <v>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0"/>
    </row>
    <row r="13" spans="1:16" ht="12.75">
      <c r="A13" s="19">
        <v>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0"/>
    </row>
    <row r="14" spans="1:16" ht="12.75">
      <c r="A14" s="19">
        <v>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0"/>
    </row>
    <row r="15" spans="1:16" ht="12.75">
      <c r="A15" s="19">
        <v>9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0"/>
    </row>
    <row r="16" spans="1:16" ht="12.75">
      <c r="A16" s="19">
        <v>10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0"/>
    </row>
    <row r="17" spans="1:16" ht="12.75">
      <c r="A17" s="19">
        <v>11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0"/>
    </row>
    <row r="18" spans="1:16" ht="12.75">
      <c r="A18" s="19">
        <v>12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0"/>
    </row>
    <row r="19" spans="1:16" ht="12.75">
      <c r="A19" s="19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0"/>
    </row>
    <row r="20" spans="1:16" ht="13.5" thickBo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3"/>
    </row>
    <row r="21" ht="13.5" thickTop="1"/>
    <row r="23" spans="2:16" ht="12.75">
      <c r="B23" s="2" t="s">
        <v>60</v>
      </c>
      <c r="P23" s="24">
        <f>SUM(P7:P20)</f>
        <v>1537.5549624999999</v>
      </c>
    </row>
  </sheetData>
  <mergeCells count="1">
    <mergeCell ref="C1:J2"/>
  </mergeCells>
  <printOptions/>
  <pageMargins left="0.75" right="0.75" top="1" bottom="1" header="0.5" footer="0.5"/>
  <pageSetup horizontalDpi="120" verticalDpi="1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S19"/>
  <sheetViews>
    <sheetView workbookViewId="0" topLeftCell="C1">
      <selection activeCell="S7" sqref="S7"/>
    </sheetView>
  </sheetViews>
  <sheetFormatPr defaultColWidth="9.140625" defaultRowHeight="12.75"/>
  <cols>
    <col min="1" max="1" width="3.421875" style="0" customWidth="1"/>
    <col min="2" max="2" width="16.140625" style="0" customWidth="1"/>
    <col min="3" max="3" width="9.28125" style="0" customWidth="1"/>
    <col min="4" max="4" width="5.00390625" style="0" customWidth="1"/>
    <col min="5" max="5" width="3.28125" style="0" customWidth="1"/>
    <col min="6" max="6" width="3.7109375" style="0" customWidth="1"/>
    <col min="7" max="7" width="5.421875" style="0" customWidth="1"/>
    <col min="8" max="8" width="5.00390625" style="0" customWidth="1"/>
    <col min="9" max="9" width="3.00390625" style="0" customWidth="1"/>
    <col min="10" max="10" width="5.28125" style="0" customWidth="1"/>
    <col min="11" max="11" width="7.00390625" style="0" customWidth="1"/>
    <col min="12" max="12" width="4.57421875" style="0" customWidth="1"/>
    <col min="13" max="13" width="7.140625" style="0" customWidth="1"/>
    <col min="14" max="14" width="5.421875" style="0" customWidth="1"/>
    <col min="15" max="15" width="4.421875" style="0" customWidth="1"/>
    <col min="16" max="16" width="5.28125" style="0" customWidth="1"/>
    <col min="17" max="17" width="5.57421875" style="0" customWidth="1"/>
    <col min="18" max="18" width="8.8515625" style="0" customWidth="1"/>
  </cols>
  <sheetData>
    <row r="3" spans="3:18" ht="25.5">
      <c r="C3" t="s">
        <v>50</v>
      </c>
      <c r="O3" t="s">
        <v>52</v>
      </c>
      <c r="P3" s="47"/>
      <c r="R3" s="47" t="s">
        <v>57</v>
      </c>
    </row>
    <row r="4" spans="3:18" ht="12.75">
      <c r="C4" t="s">
        <v>51</v>
      </c>
      <c r="O4" t="s">
        <v>21</v>
      </c>
      <c r="P4">
        <v>82</v>
      </c>
      <c r="R4">
        <v>3</v>
      </c>
    </row>
    <row r="5" ht="13.5" thickBot="1"/>
    <row r="6" spans="1:18" s="40" customFormat="1" ht="198">
      <c r="A6" s="41" t="s">
        <v>37</v>
      </c>
      <c r="B6" s="43" t="s">
        <v>1</v>
      </c>
      <c r="C6" s="43" t="s">
        <v>2</v>
      </c>
      <c r="D6" s="43" t="s">
        <v>38</v>
      </c>
      <c r="E6" s="43" t="s">
        <v>39</v>
      </c>
      <c r="F6" s="43" t="s">
        <v>40</v>
      </c>
      <c r="G6" s="43" t="s">
        <v>41</v>
      </c>
      <c r="H6" s="43" t="s">
        <v>42</v>
      </c>
      <c r="I6" s="43" t="s">
        <v>43</v>
      </c>
      <c r="J6" s="43" t="s">
        <v>44</v>
      </c>
      <c r="K6" s="43" t="s">
        <v>45</v>
      </c>
      <c r="L6" s="43" t="s">
        <v>46</v>
      </c>
      <c r="M6" s="43"/>
      <c r="N6" s="43"/>
      <c r="O6" s="43" t="s">
        <v>47</v>
      </c>
      <c r="P6" s="43" t="s">
        <v>48</v>
      </c>
      <c r="Q6" s="43" t="s">
        <v>49</v>
      </c>
      <c r="R6" s="44" t="s">
        <v>13</v>
      </c>
    </row>
    <row r="7" spans="1:19" ht="14.25">
      <c r="A7" s="33">
        <v>1</v>
      </c>
      <c r="B7" s="28" t="s">
        <v>14</v>
      </c>
      <c r="C7" s="28" t="s">
        <v>15</v>
      </c>
      <c r="D7" s="28" t="s">
        <v>16</v>
      </c>
      <c r="E7" s="29" t="s">
        <v>17</v>
      </c>
      <c r="F7" s="30">
        <v>18</v>
      </c>
      <c r="G7" s="30">
        <v>5.5</v>
      </c>
      <c r="H7" s="30">
        <v>40</v>
      </c>
      <c r="I7" s="30">
        <v>1</v>
      </c>
      <c r="J7" s="30">
        <f aca="true" t="shared" si="0" ref="J7:J13">IF(E7="n",G7*$P$4,0)</f>
        <v>451</v>
      </c>
      <c r="K7" s="18">
        <f aca="true" t="shared" si="1" ref="K7:K13">IF(I7=1,J7*1.05,J7)</f>
        <v>473.55</v>
      </c>
      <c r="L7" s="31">
        <f aca="true" t="shared" si="2" ref="L7:L13">IF(E7="U",0,(F7*0.5%)*J7)</f>
        <v>40.589999999999996</v>
      </c>
      <c r="M7" s="31">
        <f>SUM(K7:L7)</f>
        <v>514.14</v>
      </c>
      <c r="N7" s="31">
        <f>M7*5%</f>
        <v>25.707</v>
      </c>
      <c r="O7" s="32">
        <v>7.7</v>
      </c>
      <c r="P7" s="18">
        <f>IF(E7="U",0,O7/H7*1.35*J7)</f>
        <v>117.20362500000002</v>
      </c>
      <c r="Q7" s="30">
        <f>IF(E7="U",H7*$R$4,0)</f>
        <v>0</v>
      </c>
      <c r="R7" s="42">
        <f>SUM(M7+N7+P7+Q7)</f>
        <v>657.050625</v>
      </c>
      <c r="S7" s="45"/>
    </row>
    <row r="8" spans="1:18" ht="14.25">
      <c r="A8" s="34">
        <v>2</v>
      </c>
      <c r="B8" s="15" t="s">
        <v>23</v>
      </c>
      <c r="C8" s="15" t="s">
        <v>31</v>
      </c>
      <c r="D8" s="15" t="s">
        <v>16</v>
      </c>
      <c r="E8" s="16" t="s">
        <v>28</v>
      </c>
      <c r="F8" s="17">
        <v>12</v>
      </c>
      <c r="G8" s="17">
        <v>4.3</v>
      </c>
      <c r="H8" s="17">
        <v>40</v>
      </c>
      <c r="I8" s="17">
        <v>0</v>
      </c>
      <c r="J8" s="30">
        <f t="shared" si="0"/>
        <v>0</v>
      </c>
      <c r="K8" s="18">
        <f t="shared" si="1"/>
        <v>0</v>
      </c>
      <c r="L8" s="31">
        <f t="shared" si="2"/>
        <v>0</v>
      </c>
      <c r="M8" s="31">
        <f aca="true" t="shared" si="3" ref="M8:M13">SUM(K8:L8)</f>
        <v>0</v>
      </c>
      <c r="N8" s="31">
        <f aca="true" t="shared" si="4" ref="N8:N13">M8*5%</f>
        <v>0</v>
      </c>
      <c r="O8" s="25">
        <v>0</v>
      </c>
      <c r="P8" s="18">
        <f aca="true" t="shared" si="5" ref="P8:P13">IF(E8="U",0,O8/H8*1.35*J8)</f>
        <v>0</v>
      </c>
      <c r="Q8" s="30">
        <f aca="true" t="shared" si="6" ref="Q8:Q13">IF(E8="U",H8*$R$4,0)</f>
        <v>120</v>
      </c>
      <c r="R8" s="42">
        <f aca="true" t="shared" si="7" ref="R8:R13">SUM(M8+N8+P8+Q8)</f>
        <v>120</v>
      </c>
    </row>
    <row r="9" spans="1:18" ht="12.75">
      <c r="A9" s="35">
        <v>3</v>
      </c>
      <c r="B9" s="15" t="s">
        <v>32</v>
      </c>
      <c r="C9" s="15" t="s">
        <v>33</v>
      </c>
      <c r="D9" s="17" t="s">
        <v>34</v>
      </c>
      <c r="E9" s="17" t="s">
        <v>17</v>
      </c>
      <c r="F9" s="17">
        <v>5</v>
      </c>
      <c r="G9" s="17">
        <v>2.3</v>
      </c>
      <c r="H9" s="17">
        <v>42</v>
      </c>
      <c r="I9" s="17">
        <v>0</v>
      </c>
      <c r="J9" s="30">
        <f t="shared" si="0"/>
        <v>188.6</v>
      </c>
      <c r="K9" s="18">
        <f t="shared" si="1"/>
        <v>188.6</v>
      </c>
      <c r="L9" s="31">
        <f t="shared" si="2"/>
        <v>4.715</v>
      </c>
      <c r="M9" s="31">
        <f t="shared" si="3"/>
        <v>193.315</v>
      </c>
      <c r="N9" s="31">
        <f t="shared" si="4"/>
        <v>9.665750000000001</v>
      </c>
      <c r="O9" s="25">
        <v>0</v>
      </c>
      <c r="P9" s="18">
        <f t="shared" si="5"/>
        <v>0</v>
      </c>
      <c r="Q9" s="30">
        <f t="shared" si="6"/>
        <v>0</v>
      </c>
      <c r="R9" s="42">
        <f t="shared" si="7"/>
        <v>202.98075</v>
      </c>
    </row>
    <row r="10" spans="1:18" ht="12.75">
      <c r="A10" s="35">
        <v>4</v>
      </c>
      <c r="B10" s="15" t="s">
        <v>36</v>
      </c>
      <c r="C10" s="15" t="s">
        <v>35</v>
      </c>
      <c r="D10" s="17" t="s">
        <v>27</v>
      </c>
      <c r="E10" s="17" t="s">
        <v>17</v>
      </c>
      <c r="F10" s="17">
        <v>14</v>
      </c>
      <c r="G10" s="17">
        <v>1.5</v>
      </c>
      <c r="H10" s="17">
        <v>42</v>
      </c>
      <c r="I10" s="17">
        <v>0</v>
      </c>
      <c r="J10" s="30">
        <f t="shared" si="0"/>
        <v>123</v>
      </c>
      <c r="K10" s="18">
        <f t="shared" si="1"/>
        <v>123</v>
      </c>
      <c r="L10" s="31">
        <f t="shared" si="2"/>
        <v>8.610000000000001</v>
      </c>
      <c r="M10" s="31">
        <f t="shared" si="3"/>
        <v>131.61</v>
      </c>
      <c r="N10" s="31">
        <f t="shared" si="4"/>
        <v>6.580500000000001</v>
      </c>
      <c r="O10" s="25">
        <v>4</v>
      </c>
      <c r="P10" s="18">
        <f t="shared" si="5"/>
        <v>15.814285714285717</v>
      </c>
      <c r="Q10" s="30">
        <f t="shared" si="6"/>
        <v>0</v>
      </c>
      <c r="R10" s="42">
        <f t="shared" si="7"/>
        <v>154.00478571428573</v>
      </c>
    </row>
    <row r="11" spans="1:18" ht="12.75">
      <c r="A11" s="35">
        <v>5</v>
      </c>
      <c r="B11" s="17" t="s">
        <v>53</v>
      </c>
      <c r="C11" s="17" t="s">
        <v>55</v>
      </c>
      <c r="D11" s="17"/>
      <c r="E11" s="17" t="s">
        <v>17</v>
      </c>
      <c r="F11" s="17">
        <v>26</v>
      </c>
      <c r="G11" s="17">
        <v>4.3</v>
      </c>
      <c r="H11" s="17">
        <v>40</v>
      </c>
      <c r="I11" s="17">
        <v>1</v>
      </c>
      <c r="J11" s="30">
        <f t="shared" si="0"/>
        <v>352.59999999999997</v>
      </c>
      <c r="K11" s="18">
        <f t="shared" si="1"/>
        <v>370.22999999999996</v>
      </c>
      <c r="L11" s="31">
        <f t="shared" si="2"/>
        <v>45.837999999999994</v>
      </c>
      <c r="M11" s="31">
        <f t="shared" si="3"/>
        <v>416.068</v>
      </c>
      <c r="N11" s="31">
        <f t="shared" si="4"/>
        <v>20.8034</v>
      </c>
      <c r="O11" s="25">
        <v>3.88</v>
      </c>
      <c r="P11" s="18">
        <f t="shared" si="5"/>
        <v>46.17297</v>
      </c>
      <c r="Q11" s="30">
        <f t="shared" si="6"/>
        <v>0</v>
      </c>
      <c r="R11" s="42">
        <f t="shared" si="7"/>
        <v>483.04437</v>
      </c>
    </row>
    <row r="12" spans="1:18" ht="14.25">
      <c r="A12" s="33">
        <v>1</v>
      </c>
      <c r="B12" s="28" t="s">
        <v>14</v>
      </c>
      <c r="C12" s="28" t="s">
        <v>56</v>
      </c>
      <c r="D12" s="28" t="s">
        <v>16</v>
      </c>
      <c r="E12" s="29" t="s">
        <v>17</v>
      </c>
      <c r="F12" s="30">
        <v>31</v>
      </c>
      <c r="G12" s="30">
        <v>4.3</v>
      </c>
      <c r="H12" s="30">
        <v>40</v>
      </c>
      <c r="I12" s="30">
        <v>1</v>
      </c>
      <c r="J12" s="30">
        <f t="shared" si="0"/>
        <v>352.59999999999997</v>
      </c>
      <c r="K12" s="18">
        <f t="shared" si="1"/>
        <v>370.22999999999996</v>
      </c>
      <c r="L12" s="31">
        <f t="shared" si="2"/>
        <v>54.65299999999999</v>
      </c>
      <c r="M12" s="31">
        <f t="shared" si="3"/>
        <v>424.8829999999999</v>
      </c>
      <c r="N12" s="31">
        <f t="shared" si="4"/>
        <v>21.244149999999998</v>
      </c>
      <c r="O12" s="32">
        <v>0</v>
      </c>
      <c r="P12" s="18">
        <f t="shared" si="5"/>
        <v>0</v>
      </c>
      <c r="Q12" s="30">
        <f t="shared" si="6"/>
        <v>0</v>
      </c>
      <c r="R12" s="42">
        <f t="shared" si="7"/>
        <v>446.1271499999999</v>
      </c>
    </row>
    <row r="13" spans="1:18" ht="12.75">
      <c r="A13" s="35">
        <v>7</v>
      </c>
      <c r="B13" s="17"/>
      <c r="C13" s="17" t="s">
        <v>54</v>
      </c>
      <c r="D13" s="17" t="s">
        <v>16</v>
      </c>
      <c r="E13" s="17" t="s">
        <v>17</v>
      </c>
      <c r="F13" s="17">
        <v>15</v>
      </c>
      <c r="G13" s="17">
        <v>4.3</v>
      </c>
      <c r="H13" s="17">
        <v>40</v>
      </c>
      <c r="I13" s="17">
        <v>1</v>
      </c>
      <c r="J13" s="30">
        <f t="shared" si="0"/>
        <v>352.59999999999997</v>
      </c>
      <c r="K13" s="18">
        <f t="shared" si="1"/>
        <v>370.22999999999996</v>
      </c>
      <c r="L13" s="31">
        <f t="shared" si="2"/>
        <v>26.444999999999997</v>
      </c>
      <c r="M13" s="31">
        <f t="shared" si="3"/>
        <v>396.67499999999995</v>
      </c>
      <c r="N13" s="31">
        <f t="shared" si="4"/>
        <v>19.83375</v>
      </c>
      <c r="O13" s="25">
        <v>0</v>
      </c>
      <c r="P13" s="18">
        <f t="shared" si="5"/>
        <v>0</v>
      </c>
      <c r="Q13" s="30">
        <f t="shared" si="6"/>
        <v>0</v>
      </c>
      <c r="R13" s="42">
        <f t="shared" si="7"/>
        <v>416.50874999999996</v>
      </c>
    </row>
    <row r="14" spans="1:18" ht="12.75">
      <c r="A14" s="35">
        <v>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36"/>
    </row>
    <row r="15" spans="1:18" ht="12.75">
      <c r="A15" s="35">
        <v>9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36"/>
    </row>
    <row r="16" spans="1:18" ht="12.75">
      <c r="A16" s="35">
        <v>10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36"/>
    </row>
    <row r="17" spans="1:18" ht="12.75">
      <c r="A17" s="35">
        <v>11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36"/>
    </row>
    <row r="18" spans="1:18" ht="13.5" thickBot="1">
      <c r="A18" s="37">
        <v>12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/>
    </row>
    <row r="19" ht="12.75">
      <c r="R19" s="27">
        <f>SUM(R7:R18)</f>
        <v>2479.7164307142857</v>
      </c>
    </row>
  </sheetData>
  <printOptions/>
  <pageMargins left="0.75" right="0.75" top="1" bottom="1" header="0.5" footer="0.5"/>
  <pageSetup horizontalDpi="120" verticalDpi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Radna5</cp:lastModifiedBy>
  <cp:lastPrinted>2002-03-08T10:31:36Z</cp:lastPrinted>
  <dcterms:created xsi:type="dcterms:W3CDTF">1996-10-14T23:33:28Z</dcterms:created>
  <dcterms:modified xsi:type="dcterms:W3CDTF">2002-03-28T16:20:49Z</dcterms:modified>
  <cp:category/>
  <cp:version/>
  <cp:contentType/>
  <cp:contentStatus/>
</cp:coreProperties>
</file>