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<sst xmlns="http://schemas.openxmlformats.org/spreadsheetml/2006/main" count="36" uniqueCount="30">
  <si>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 xml:space="preserve">                          PRODAJA GLAMO^KOG KROMPIRA</t>
  </si>
  <si>
    <t>SORTE</t>
  </si>
  <si>
    <t>"Glamo~ak"</t>
  </si>
  <si>
    <t>"^ipsiglam"</t>
  </si>
  <si>
    <t>"Mackglam"</t>
  </si>
  <si>
    <t>"Rebrasti glam"</t>
  </si>
  <si>
    <t>"Glamur"</t>
  </si>
  <si>
    <t>posijano (T)</t>
  </si>
  <si>
    <t>vrece</t>
  </si>
  <si>
    <t>radnici</t>
  </si>
  <si>
    <t>|ubrivo(T)</t>
  </si>
  <si>
    <t>rodilo(T)</t>
  </si>
  <si>
    <t>UKUPNO</t>
  </si>
  <si>
    <t>PRIHODI(€)</t>
  </si>
  <si>
    <t>ZARADA</t>
  </si>
  <si>
    <t>McDonalds</t>
  </si>
  <si>
    <t>Marbo Chipsy</t>
  </si>
  <si>
    <t>Tr`nica BL</t>
  </si>
  <si>
    <t>Chio Chips</t>
  </si>
  <si>
    <t>Podravka</t>
  </si>
  <si>
    <t>GLAMA glamo~</t>
  </si>
  <si>
    <t>PRODAJA (T)</t>
  </si>
  <si>
    <t>Vre}a</t>
  </si>
  <si>
    <t>PROIZVODNJA U ZADNJIH 8 GODINA</t>
  </si>
  <si>
    <t>PROSJEK PROIZVODNJE</t>
  </si>
  <si>
    <t>vi{ak</t>
  </si>
  <si>
    <t>u procentima</t>
  </si>
  <si>
    <r>
      <t>Rashodi(</t>
    </r>
    <r>
      <rPr>
        <b/>
        <sz val="11"/>
        <color indexed="9"/>
        <rFont val="Arial"/>
        <family val="0"/>
      </rPr>
      <t>€</t>
    </r>
    <r>
      <rPr>
        <b/>
        <sz val="11"/>
        <color indexed="9"/>
        <rFont val="YU Times New Roman"/>
        <family val="1"/>
      </rPr>
      <t>)</t>
    </r>
  </si>
  <si>
    <t xml:space="preserve">                PIK GLAMOCAK</t>
  </si>
  <si>
    <t>K GLAMOCAK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</si>
</sst>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_);\(#,##0\ &quot;Din&quot;\)"/>
    <numFmt numFmtId="165" formatCode="#,##0\ &quot;Din&quot;_);[Red]\(#,##0\ &quot;Din&quot;\)"/>
    <numFmt numFmtId="166" formatCode="#,##0.00\ &quot;Din&quot;_);\(#,##0.00\ &quot;Din&quot;\)"/>
    <numFmt numFmtId="167" formatCode="#,##0.00\ &quot;Din&quot;_);[Red]\(#,##0.00\ &quot;Din&quot;\)"/>
    <numFmt numFmtId="168" formatCode="_ * #,##0_)\ &quot;Din&quot;_ ;_ * \(#,##0\)\ &quot;Din&quot;_ ;_ * &quot;-&quot;_)\ &quot;Din&quot;_ ;_ @_ "/>
    <numFmt numFmtId="169" formatCode="_ * #,##0_)\ _D_i_n_ ;_ * \(#,##0\)\ _D_i_n_ ;_ * &quot;-&quot;_)\ _D_i_n_ ;_ @_ "/>
    <numFmt numFmtId="170" formatCode="_ * #,##0.00_)\ &quot;Din&quot;_ ;_ * \(#,##0.00\)\ &quot;Din&quot;_ ;_ * &quot;-&quot;??_)\ &quot;Din&quot;_ ;_ @_ "/>
    <numFmt numFmtId="171" formatCode="_ * #,##0.00_)\ _D_i_n_ ;_ * \(#,##0.00\)\ _D_i_n_ ;_ * &quot;-&quot;??_)\ _D_i_n_ ;_ @_ "/>
  </numFmts>
  <fonts count="9">
    <font>
      <sz val="10"/>
      <name val="Arial"/>
      <family val="0"/>
    </font>
    <font>
      <sz val="11"/>
      <name val="YU Times New Roman"/>
      <family val="1"/>
    </font>
    <font>
      <sz val="10"/>
      <name val="YU Times New Roman"/>
      <family val="1"/>
    </font>
    <font>
      <b/>
      <sz val="12"/>
      <name val="Arial"/>
      <family val="0"/>
    </font>
    <font>
      <b/>
      <sz val="11"/>
      <color indexed="9"/>
      <name val="YU Times New Roman"/>
      <family val="0"/>
    </font>
    <font>
      <b/>
      <sz val="11"/>
      <color indexed="9"/>
      <name val="Arial"/>
      <family val="0"/>
    </font>
    <font>
      <b/>
      <sz val="11"/>
      <name val="YU Times New Roman"/>
      <family val="0"/>
    </font>
    <font>
      <b/>
      <sz val="10"/>
      <color indexed="9"/>
      <name val="YU Times New Roman"/>
      <family val="0"/>
    </font>
    <font>
      <b/>
      <sz val="20"/>
      <color indexed="9"/>
      <name val="YU Times New Roman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4" xfId="0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/>
    </xf>
    <xf numFmtId="1" fontId="1" fillId="2" borderId="15" xfId="0" applyNumberFormat="1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1" fontId="6" fillId="2" borderId="18" xfId="0" applyNumberFormat="1" applyFont="1" applyFill="1" applyBorder="1" applyAlignment="1">
      <alignment/>
    </xf>
    <xf numFmtId="1" fontId="6" fillId="2" borderId="19" xfId="0" applyNumberFormat="1" applyFont="1" applyFill="1" applyBorder="1" applyAlignment="1">
      <alignment/>
    </xf>
    <xf numFmtId="1" fontId="6" fillId="2" borderId="14" xfId="0" applyNumberFormat="1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1" fontId="1" fillId="2" borderId="21" xfId="0" applyNumberFormat="1" applyFont="1" applyFill="1" applyBorder="1" applyAlignment="1">
      <alignment/>
    </xf>
    <xf numFmtId="1" fontId="1" fillId="2" borderId="22" xfId="0" applyNumberFormat="1" applyFont="1" applyFill="1" applyBorder="1" applyAlignment="1">
      <alignment/>
    </xf>
    <xf numFmtId="1" fontId="1" fillId="2" borderId="23" xfId="0" applyNumberFormat="1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2" fontId="4" fillId="3" borderId="27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2" fontId="4" fillId="3" borderId="28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/>
    </xf>
    <xf numFmtId="0" fontId="4" fillId="3" borderId="34" xfId="0" applyFont="1" applyFill="1" applyBorder="1" applyAlignment="1">
      <alignment/>
    </xf>
    <xf numFmtId="0" fontId="4" fillId="3" borderId="35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0" fontId="4" fillId="3" borderId="36" xfId="0" applyFont="1" applyFill="1" applyBorder="1" applyAlignment="1">
      <alignment/>
    </xf>
    <xf numFmtId="0" fontId="4" fillId="3" borderId="3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Grafikon izvoza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Sheet1!$A$16:$A$21</c:f>
              <c:strCache>
                <c:ptCount val="6"/>
                <c:pt idx="0">
                  <c:v>McDonalds</c:v>
                </c:pt>
                <c:pt idx="1">
                  <c:v>Marbo Chipsy</c:v>
                </c:pt>
                <c:pt idx="2">
                  <c:v>Tr`nica BL</c:v>
                </c:pt>
                <c:pt idx="3">
                  <c:v>Chio Chips</c:v>
                </c:pt>
                <c:pt idx="4">
                  <c:v>Podravka</c:v>
                </c:pt>
                <c:pt idx="5">
                  <c:v>GLAMA glamo~</c:v>
                </c:pt>
              </c:strCache>
            </c:strRef>
          </c:cat>
          <c:val>
            <c:numRef>
              <c:f>Sheet1!$B$16:$B$21</c:f>
              <c:numCache>
                <c:ptCount val="6"/>
                <c:pt idx="0">
                  <c:v>271965.6</c:v>
                </c:pt>
                <c:pt idx="1">
                  <c:v>143537.4</c:v>
                </c:pt>
                <c:pt idx="2">
                  <c:v>45327.6</c:v>
                </c:pt>
                <c:pt idx="3">
                  <c:v>75546</c:v>
                </c:pt>
                <c:pt idx="4">
                  <c:v>75546</c:v>
                </c:pt>
                <c:pt idx="5">
                  <c:v>90655.2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11</xdr:row>
      <xdr:rowOff>152400</xdr:rowOff>
    </xdr:from>
    <xdr:to>
      <xdr:col>9</xdr:col>
      <xdr:colOff>247650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86175" y="2419350"/>
        <a:ext cx="36099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9">
      <selection activeCell="A35" sqref="A35"/>
    </sheetView>
  </sheetViews>
  <sheetFormatPr defaultColWidth="9.140625" defaultRowHeight="12.75"/>
  <cols>
    <col min="1" max="1" width="16.8515625" style="1" customWidth="1"/>
    <col min="2" max="2" width="12.7109375" style="1" customWidth="1"/>
    <col min="3" max="3" width="11.7109375" style="1" customWidth="1"/>
    <col min="4" max="5" width="9.140625" style="1" customWidth="1"/>
    <col min="6" max="6" width="12.140625" style="1" customWidth="1"/>
    <col min="7" max="7" width="9.421875" style="1" customWidth="1"/>
    <col min="8" max="8" width="13.8515625" style="1" customWidth="1"/>
    <col min="9" max="9" width="10.7109375" style="1" customWidth="1"/>
    <col min="10" max="10" width="9.140625" style="1" customWidth="1"/>
    <col min="11" max="11" width="27.421875" style="1" customWidth="1"/>
    <col min="12" max="16384" width="9.140625" style="1" customWidth="1"/>
  </cols>
  <sheetData>
    <row r="1" spans="2:6" ht="25.5">
      <c r="B1" s="4" t="s">
        <v>0</v>
      </c>
      <c r="C1" s="58"/>
      <c r="D1" s="59"/>
      <c r="E1" s="59"/>
      <c r="F1" s="60"/>
    </row>
    <row r="2" spans="3:6" ht="15.75" thickBot="1">
      <c r="C2" s="61" t="s">
        <v>28</v>
      </c>
      <c r="D2" s="62" t="s">
        <v>29</v>
      </c>
      <c r="E2" s="62"/>
      <c r="F2" s="63"/>
    </row>
    <row r="3" spans="1:5" ht="15.75" thickBot="1">
      <c r="A3" s="3"/>
      <c r="D3" s="2"/>
      <c r="E3" s="2"/>
    </row>
    <row r="4" spans="1:9" ht="15.75" thickBot="1">
      <c r="A4" s="28" t="s">
        <v>1</v>
      </c>
      <c r="B4" s="29" t="s">
        <v>7</v>
      </c>
      <c r="C4" s="29" t="s">
        <v>10</v>
      </c>
      <c r="D4" s="29" t="s">
        <v>8</v>
      </c>
      <c r="E4" s="30" t="s">
        <v>9</v>
      </c>
      <c r="F4" s="23" t="s">
        <v>27</v>
      </c>
      <c r="G4" s="31" t="s">
        <v>11</v>
      </c>
      <c r="H4" s="24" t="s">
        <v>13</v>
      </c>
      <c r="I4" s="23" t="s">
        <v>14</v>
      </c>
    </row>
    <row r="5" spans="1:9" ht="15">
      <c r="A5" s="47" t="s">
        <v>2</v>
      </c>
      <c r="B5" s="44">
        <v>1234</v>
      </c>
      <c r="C5" s="12">
        <f>B5</f>
        <v>1234</v>
      </c>
      <c r="D5" s="25">
        <f>G5/25</f>
        <v>493.6</v>
      </c>
      <c r="E5" s="26">
        <f>B5*0.1</f>
        <v>123.4</v>
      </c>
      <c r="F5" s="10">
        <f>(B5*0.2)+(C5*1.2)+(D5*0.5)+(E5*10)</f>
        <v>3208.3999999999996</v>
      </c>
      <c r="G5" s="27">
        <f>B5*10</f>
        <v>12340</v>
      </c>
      <c r="H5" s="11">
        <f>G5*0.8</f>
        <v>9872</v>
      </c>
      <c r="I5" s="12"/>
    </row>
    <row r="6" spans="1:9" ht="15">
      <c r="A6" s="48" t="s">
        <v>3</v>
      </c>
      <c r="B6" s="45">
        <v>2342</v>
      </c>
      <c r="C6" s="6">
        <f>B6</f>
        <v>2342</v>
      </c>
      <c r="D6" s="8">
        <f>G6/25</f>
        <v>936.8</v>
      </c>
      <c r="E6" s="9">
        <f>B6*0.1</f>
        <v>234.20000000000002</v>
      </c>
      <c r="F6" s="13">
        <f>(B6*0.2)+(C6*1.2)+(D6*0.5)+(E6*10)</f>
        <v>6089.200000000001</v>
      </c>
      <c r="G6" s="7">
        <f>B6*10</f>
        <v>23420</v>
      </c>
      <c r="H6" s="14">
        <f>G6*0.8</f>
        <v>18736</v>
      </c>
      <c r="I6" s="6"/>
    </row>
    <row r="7" spans="1:9" ht="15">
      <c r="A7" s="48" t="s">
        <v>4</v>
      </c>
      <c r="B7" s="45">
        <v>34322</v>
      </c>
      <c r="C7" s="6">
        <f>B7</f>
        <v>34322</v>
      </c>
      <c r="D7" s="8">
        <f>G7/25</f>
        <v>13728.8</v>
      </c>
      <c r="E7" s="9">
        <f>B7*0.1</f>
        <v>3432.2000000000003</v>
      </c>
      <c r="F7" s="13">
        <f>(B7*0.2)+(C7*1.2)+(D7*0.5)+(E7*10)</f>
        <v>89237.20000000001</v>
      </c>
      <c r="G7" s="7">
        <f>B7*10</f>
        <v>343220</v>
      </c>
      <c r="H7" s="14">
        <f>G7*0.8</f>
        <v>274576</v>
      </c>
      <c r="I7" s="6"/>
    </row>
    <row r="8" spans="1:9" ht="15">
      <c r="A8" s="48" t="s">
        <v>5</v>
      </c>
      <c r="B8" s="45">
        <v>34224</v>
      </c>
      <c r="C8" s="6">
        <f>B8</f>
        <v>34224</v>
      </c>
      <c r="D8" s="8">
        <f>G8/25</f>
        <v>13689.6</v>
      </c>
      <c r="E8" s="9">
        <f>B8*0.1</f>
        <v>3422.4</v>
      </c>
      <c r="F8" s="13">
        <f>(B8*0.2)+(C8*1.2)+(D8*0.5)+(E8*10)</f>
        <v>88982.4</v>
      </c>
      <c r="G8" s="7">
        <f>B8*10</f>
        <v>342240</v>
      </c>
      <c r="H8" s="14">
        <f>G8*0.8</f>
        <v>273792</v>
      </c>
      <c r="I8" s="6"/>
    </row>
    <row r="9" spans="1:9" ht="15.75" thickBot="1">
      <c r="A9" s="52" t="s">
        <v>6</v>
      </c>
      <c r="B9" s="50">
        <v>3424</v>
      </c>
      <c r="C9" s="15">
        <f>B9</f>
        <v>3424</v>
      </c>
      <c r="D9" s="16">
        <f>G9/25</f>
        <v>1369.6</v>
      </c>
      <c r="E9" s="17">
        <f>B9*0.1</f>
        <v>342.40000000000003</v>
      </c>
      <c r="F9" s="18">
        <f>(B9*0.2)+(C9*1.2)+(D9*0.5)+(E9*10)</f>
        <v>8902.400000000001</v>
      </c>
      <c r="G9" s="19">
        <f>B9*10</f>
        <v>34240</v>
      </c>
      <c r="H9" s="20">
        <f>G9*0.8</f>
        <v>27392</v>
      </c>
      <c r="I9" s="15"/>
    </row>
    <row r="10" spans="1:9" ht="15.75" thickBot="1">
      <c r="A10" s="39" t="s">
        <v>12</v>
      </c>
      <c r="B10" s="51">
        <f aca="true" t="shared" si="0" ref="B10:H10">SUM(B5:B9)</f>
        <v>75546</v>
      </c>
      <c r="C10" s="33">
        <f t="shared" si="0"/>
        <v>75546</v>
      </c>
      <c r="D10" s="34">
        <f t="shared" si="0"/>
        <v>30218.399999999998</v>
      </c>
      <c r="E10" s="35">
        <f t="shared" si="0"/>
        <v>7554.6</v>
      </c>
      <c r="F10" s="36">
        <f t="shared" si="0"/>
        <v>196419.6</v>
      </c>
      <c r="G10" s="37">
        <f t="shared" si="0"/>
        <v>755460</v>
      </c>
      <c r="H10" s="32">
        <f t="shared" si="0"/>
        <v>604368</v>
      </c>
      <c r="I10" s="36">
        <f>H10-F10</f>
        <v>407948.4</v>
      </c>
    </row>
    <row r="14" ht="15.75" thickBot="1"/>
    <row r="15" spans="1:3" ht="15.75" thickBot="1">
      <c r="A15" s="28"/>
      <c r="B15" s="38" t="s">
        <v>21</v>
      </c>
      <c r="C15" s="39" t="s">
        <v>22</v>
      </c>
    </row>
    <row r="16" spans="1:3" ht="15">
      <c r="A16" s="47" t="s">
        <v>15</v>
      </c>
      <c r="B16" s="44">
        <f>(G10)*36%</f>
        <v>271965.6</v>
      </c>
      <c r="C16" s="40">
        <f aca="true" t="shared" si="1" ref="C16:C21">B16/25</f>
        <v>10878.624</v>
      </c>
    </row>
    <row r="17" spans="1:3" ht="15">
      <c r="A17" s="48" t="s">
        <v>16</v>
      </c>
      <c r="B17" s="45">
        <f>(G10)*19%</f>
        <v>143537.4</v>
      </c>
      <c r="C17" s="41">
        <f t="shared" si="1"/>
        <v>5741.496</v>
      </c>
    </row>
    <row r="18" spans="1:3" ht="15">
      <c r="A18" s="48" t="s">
        <v>17</v>
      </c>
      <c r="B18" s="45">
        <f>(G10)*6%</f>
        <v>45327.6</v>
      </c>
      <c r="C18" s="41">
        <f t="shared" si="1"/>
        <v>1813.104</v>
      </c>
    </row>
    <row r="19" spans="1:3" ht="15">
      <c r="A19" s="48" t="s">
        <v>18</v>
      </c>
      <c r="B19" s="45">
        <f>(G10)*10%</f>
        <v>75546</v>
      </c>
      <c r="C19" s="41">
        <f t="shared" si="1"/>
        <v>3021.84</v>
      </c>
    </row>
    <row r="20" spans="1:3" ht="15">
      <c r="A20" s="48" t="s">
        <v>19</v>
      </c>
      <c r="B20" s="45">
        <f>(G10)*10%</f>
        <v>75546</v>
      </c>
      <c r="C20" s="41">
        <f t="shared" si="1"/>
        <v>3021.84</v>
      </c>
    </row>
    <row r="21" spans="1:3" ht="15.75" thickBot="1">
      <c r="A21" s="49" t="s">
        <v>20</v>
      </c>
      <c r="B21" s="46">
        <f>(G10)*12%</f>
        <v>90655.2</v>
      </c>
      <c r="C21" s="42">
        <f t="shared" si="1"/>
        <v>3626.208</v>
      </c>
    </row>
    <row r="26" ht="28.5" customHeight="1" thickBot="1">
      <c r="A26" s="1" t="s">
        <v>23</v>
      </c>
    </row>
    <row r="27" spans="1:11" ht="15.75" thickBot="1">
      <c r="A27" s="21" t="s">
        <v>1</v>
      </c>
      <c r="B27" s="22">
        <v>1994</v>
      </c>
      <c r="C27" s="22">
        <v>1995</v>
      </c>
      <c r="D27" s="22">
        <v>1996</v>
      </c>
      <c r="E27" s="22">
        <v>1997</v>
      </c>
      <c r="F27" s="22">
        <v>1998</v>
      </c>
      <c r="G27" s="22">
        <v>1999</v>
      </c>
      <c r="H27" s="22">
        <v>2000</v>
      </c>
      <c r="I27" s="22">
        <v>2001</v>
      </c>
      <c r="J27" s="21">
        <v>2002</v>
      </c>
      <c r="K27" s="43" t="s">
        <v>24</v>
      </c>
    </row>
    <row r="28" spans="1:11" ht="15">
      <c r="A28" s="21" t="s">
        <v>2</v>
      </c>
      <c r="B28" s="6">
        <v>500</v>
      </c>
      <c r="C28" s="6">
        <v>650</v>
      </c>
      <c r="D28" s="6">
        <v>720</v>
      </c>
      <c r="E28" s="6">
        <v>750</v>
      </c>
      <c r="F28" s="6">
        <v>750</v>
      </c>
      <c r="G28" s="6">
        <v>870</v>
      </c>
      <c r="H28" s="6">
        <v>930</v>
      </c>
      <c r="I28" s="6">
        <v>1110</v>
      </c>
      <c r="J28" s="5">
        <v>1234</v>
      </c>
      <c r="K28" s="53">
        <f>AVERAGE(B28:J28)</f>
        <v>834.8888888888889</v>
      </c>
    </row>
    <row r="29" spans="1:11" ht="15">
      <c r="A29" s="21" t="s">
        <v>3</v>
      </c>
      <c r="B29" s="6">
        <v>700</v>
      </c>
      <c r="C29" s="6">
        <v>920</v>
      </c>
      <c r="D29" s="6">
        <v>980</v>
      </c>
      <c r="E29" s="6">
        <v>1067</v>
      </c>
      <c r="F29" s="6">
        <v>1130</v>
      </c>
      <c r="G29" s="6">
        <v>1480</v>
      </c>
      <c r="H29" s="6">
        <v>1760</v>
      </c>
      <c r="I29" s="6">
        <v>2100</v>
      </c>
      <c r="J29" s="5">
        <v>2342</v>
      </c>
      <c r="K29" s="54">
        <f>AVERAGE(B29:J29)</f>
        <v>1386.5555555555557</v>
      </c>
    </row>
    <row r="30" spans="1:11" ht="15">
      <c r="A30" s="21" t="s">
        <v>4</v>
      </c>
      <c r="B30" s="6">
        <v>5000</v>
      </c>
      <c r="C30" s="6">
        <v>7500</v>
      </c>
      <c r="D30" s="6">
        <v>12000</v>
      </c>
      <c r="E30" s="6">
        <v>14670</v>
      </c>
      <c r="F30" s="6">
        <v>16540</v>
      </c>
      <c r="G30" s="6">
        <v>23980</v>
      </c>
      <c r="H30" s="6">
        <v>27840</v>
      </c>
      <c r="I30" s="6">
        <v>31020</v>
      </c>
      <c r="J30" s="5">
        <v>34322</v>
      </c>
      <c r="K30" s="54">
        <f>AVERAGE(B30:J30)</f>
        <v>19208</v>
      </c>
    </row>
    <row r="31" spans="1:11" ht="15">
      <c r="A31" s="21" t="s">
        <v>5</v>
      </c>
      <c r="B31" s="6">
        <v>5500</v>
      </c>
      <c r="C31" s="6">
        <v>8000</v>
      </c>
      <c r="D31" s="6">
        <v>11200</v>
      </c>
      <c r="E31" s="6">
        <v>14560</v>
      </c>
      <c r="F31" s="6">
        <v>18740</v>
      </c>
      <c r="G31" s="6">
        <v>22150</v>
      </c>
      <c r="H31" s="6">
        <v>26990</v>
      </c>
      <c r="I31" s="6">
        <v>30000</v>
      </c>
      <c r="J31" s="5">
        <v>34224</v>
      </c>
      <c r="K31" s="54">
        <f>AVERAGE(B31:J31)</f>
        <v>19040.444444444445</v>
      </c>
    </row>
    <row r="32" spans="1:11" ht="15.75" thickBot="1">
      <c r="A32" s="22" t="s">
        <v>6</v>
      </c>
      <c r="B32" s="6">
        <v>1200</v>
      </c>
      <c r="C32" s="6">
        <v>1440</v>
      </c>
      <c r="D32" s="6">
        <v>1850</v>
      </c>
      <c r="E32" s="6">
        <v>2100</v>
      </c>
      <c r="F32" s="6">
        <v>2340</v>
      </c>
      <c r="G32" s="6">
        <v>2670</v>
      </c>
      <c r="H32" s="6">
        <v>2980</v>
      </c>
      <c r="I32" s="6">
        <v>3210</v>
      </c>
      <c r="J32" s="5">
        <v>3424</v>
      </c>
      <c r="K32" s="55">
        <f>AVERAGE(B32:J32)</f>
        <v>2357.1111111111113</v>
      </c>
    </row>
    <row r="33" ht="15.75" thickBot="1"/>
    <row r="34" spans="1:2" ht="15.75" thickBot="1">
      <c r="A34" s="28" t="s">
        <v>25</v>
      </c>
      <c r="B34" s="39" t="s">
        <v>26</v>
      </c>
    </row>
    <row r="35" spans="1:2" ht="15.75" thickBot="1">
      <c r="A35" s="56">
        <f>IF(SUM(B16:B21)&lt;=G10,G10-SUM(B16:B21),G10-SUM(B16:B21))</f>
        <v>52882.20000000007</v>
      </c>
      <c r="B35" s="57">
        <f>(A35*100)/G10</f>
        <v>7.00000000000001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Radna5</cp:lastModifiedBy>
  <dcterms:created xsi:type="dcterms:W3CDTF">2002-04-03T17:57:52Z</dcterms:created>
  <dcterms:modified xsi:type="dcterms:W3CDTF">2002-04-04T21:04:50Z</dcterms:modified>
  <cp:category/>
  <cp:version/>
  <cp:contentType/>
  <cp:contentStatus/>
</cp:coreProperties>
</file>